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20" windowWidth="14940" windowHeight="9225" tabRatio="463" activeTab="0"/>
  </bookViews>
  <sheets>
    <sheet name="CV値液体流量" sheetId="1" r:id="rId1"/>
    <sheet name="CV値気体流量" sheetId="2" r:id="rId2"/>
    <sheet name="Cv値飽和蒸気流量" sheetId="3" r:id="rId3"/>
    <sheet name="CV値過熱蒸気流量" sheetId="4" r:id="rId4"/>
  </sheets>
  <definedNames>
    <definedName name="_xlnm.Print_Area" localSheetId="3">'CV値過熱蒸気流量'!$A$1:$D$54</definedName>
    <definedName name="_xlnm.Print_Area" localSheetId="1">'CV値気体流量'!$A$1:$D$50</definedName>
    <definedName name="_xlnm.Print_Area" localSheetId="2">'Cv値飽和蒸気流量'!$A$1:$D$43</definedName>
  </definedNames>
  <calcPr fullCalcOnLoad="1"/>
</workbook>
</file>

<file path=xl/sharedStrings.xml><?xml version="1.0" encoding="utf-8"?>
<sst xmlns="http://schemas.openxmlformats.org/spreadsheetml/2006/main" count="149" uniqueCount="65">
  <si>
    <t>液密度　（kg/m^3）</t>
  </si>
  <si>
    <t>差圧　（kPa）</t>
  </si>
  <si>
    <t>液体</t>
  </si>
  <si>
    <t>差圧　（1PSI=6.895kPa）</t>
  </si>
  <si>
    <t>［青字部分は入力可］</t>
  </si>
  <si>
    <t>バルブCV値　差圧より流量を求める</t>
  </si>
  <si>
    <t>バルブCV値</t>
  </si>
  <si>
    <t>バルブを選定する場合に、適当なバルブＣＶ値を入力して、その時の差圧－流量（Ｌ／ｈ）を読み、設定したい差圧と流量が確保できるか</t>
  </si>
  <si>
    <t>利用法：</t>
  </si>
  <si>
    <t>確認して、入力したバルブＣＶ値に近いバルブをカタログなどから選定する。この場合のバルブＣＶ値はバルブ全開で表している。</t>
  </si>
  <si>
    <t>この場合の液体の粘度は水相当（1mPa・s  ／　1cP）とする。</t>
  </si>
  <si>
    <t>バルブメーカのカタログにＣＶ値の記載が無い場合は問い合わせする必要があります。</t>
  </si>
  <si>
    <t>流量 L/h</t>
  </si>
  <si>
    <t>入力 ↓</t>
  </si>
  <si>
    <t>選定例：</t>
  </si>
  <si>
    <t>流量計２次側の負荷が50kPa(G)あるとすると、100kPa-50kPa=50kPa の差圧で流れることになる。</t>
  </si>
  <si>
    <t>ＣＶ値のバルブを選定すれば良いことになる。</t>
  </si>
  <si>
    <t>水用流量計で最大流量200L/hに流量調整バルブを設置する場合を考えるとする、１次圧力は100kPa(G)と仮定して</t>
  </si>
  <si>
    <t>最大流量200L/hの流量計であるが、最大の150％流れるように設定する場合は差圧50kPaの時に300L/h流れる</t>
  </si>
  <si>
    <t>バルブＣＶ値の入力セルに0.5を入力すると、差圧50kPaでは流量305.8L/hが得られるので選定するバルブは全開時に</t>
  </si>
  <si>
    <t>ＣＶ値が0.5のバルブを選定すればよいことがわかる。</t>
  </si>
  <si>
    <t>この時に流量計２次側の負荷がない場合は差圧が100kPaであり、流量432.5L/h流れることになる。</t>
  </si>
  <si>
    <t>程度が最大流量時の圧力損失である。</t>
  </si>
  <si>
    <t>差圧（kPa）任意入力</t>
  </si>
  <si>
    <t>ただし、流量計の圧力損失は別途考慮する必要があり、面積流量計の場合型式、口径により、その値は異なるが1kPa～10kPa</t>
  </si>
  <si>
    <t>Cv 値</t>
  </si>
  <si>
    <t>差圧条件　P1-P2 ≦　P1/2</t>
  </si>
  <si>
    <t>ただし　P1、P2 ：絶対圧力 abs</t>
  </si>
  <si>
    <t>P2：kPa（abs）</t>
  </si>
  <si>
    <t>P1：kPa（abs）</t>
  </si>
  <si>
    <t>P1-P2</t>
  </si>
  <si>
    <t>P1/2</t>
  </si>
  <si>
    <t>差圧条件　P1-P2 ≦　P1/2　　の判定</t>
  </si>
  <si>
    <t>P1-P2 ÷ P1/2</t>
  </si>
  <si>
    <t>差圧条件　P1-P2 &gt;　P1/2　　の判定</t>
  </si>
  <si>
    <t>差圧条件　P1-P2 &gt;　P1/2</t>
  </si>
  <si>
    <t>差圧条件の判定欄が OK の場合のみ正しい計算結果となります。</t>
  </si>
  <si>
    <t>差圧条件が２種類ありますのでご注意ください。</t>
  </si>
  <si>
    <t>差圧　ΔP              kPa　　（P1-P2）</t>
  </si>
  <si>
    <t>差圧　ΔP              kPa　　(P1-P2)</t>
  </si>
  <si>
    <t>飽和蒸気　バルブCV値　　　差圧より流量を求める</t>
  </si>
  <si>
    <t>上流側圧力：P1(G)   kPa(G)　　　　　ゲージ圧で入力</t>
  </si>
  <si>
    <t>下流側圧力：P2(G)   kPa(G)　　　　　ゲージ圧で入力</t>
  </si>
  <si>
    <t>差圧を大きくしても流量が増加しないのは臨界の場合です。</t>
  </si>
  <si>
    <t>P1：kPa（abs）</t>
  </si>
  <si>
    <t>P2：kPa（abs）</t>
  </si>
  <si>
    <t>P1-P2</t>
  </si>
  <si>
    <t>P1/2</t>
  </si>
  <si>
    <t>P1-P2 ÷ P1/2</t>
  </si>
  <si>
    <t>気体　バルブCV値　　　差圧より流量を求める</t>
  </si>
  <si>
    <t>気体密度：γ　　　　　　　kg/m^3(ntp)</t>
  </si>
  <si>
    <t>温　　　度：ｔ　　　　　　　　　　℃</t>
  </si>
  <si>
    <t>Q = 3.94×Cv×√(ΔP*P2)÷√((γ/1.293)×(273.2＋t))  　　流量：m^3/h(ntp)</t>
  </si>
  <si>
    <t>Q = 1.97×Cv×P1÷√((γ/1.293)×(273.2＋t))  　　        流量：m^3/h(ntp)</t>
  </si>
  <si>
    <t>W = 0.198 × Cv　×　√(P1-P2)P2 ÷ K　　　　質量流量：kg/h</t>
  </si>
  <si>
    <t>飽和温度との差ΔT   （℃）　　 　　　飽和蒸気の場合は 0 入力</t>
  </si>
  <si>
    <t>W = 0.099 × Cv　×　P1   ÷　K        　　　　質量流量：kg/h</t>
  </si>
  <si>
    <t>W = 0.198 × Cv　×　√(P1-P2)P2  　　　　　質量流量：kg/h</t>
  </si>
  <si>
    <t>W = 0.099 × Cv　×　P1        　        　　　　質量流量：kg/h</t>
  </si>
  <si>
    <t>過熱蒸気　バルブCV値　　　差圧より流量を求める</t>
  </si>
  <si>
    <t>過熱蒸気の飽和蒸気温度プラスの温度ΔTに入力してください。</t>
  </si>
  <si>
    <t>飽和蒸気の場合はΔT=0にて計算されます。</t>
  </si>
  <si>
    <t>過熱蒸気の場合は別のシートをご利用ください。</t>
  </si>
  <si>
    <t>K = 1 ＋ 0.0013 × ΔT</t>
  </si>
  <si>
    <t>cv-p-q-01.xls  計算式誤りがありました、本  cv-p-q-03.xls  に差し換えてご利用ください。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</si>
</sst>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_ "/>
    <numFmt numFmtId="179" formatCode="0.00_ "/>
    <numFmt numFmtId="180" formatCode="0.00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0.5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4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2" fillId="0" borderId="5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178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/>
    </xf>
    <xf numFmtId="179" fontId="0" fillId="0" borderId="1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9" fontId="5" fillId="0" borderId="0" xfId="0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179" fontId="5" fillId="0" borderId="1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CV値　差圧－流量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'CV値液体流量'!$D$7:$D$27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40</c:v>
                </c:pt>
                <c:pt idx="9">
                  <c:v>50</c:v>
                </c:pt>
                <c:pt idx="10">
                  <c:v>100</c:v>
                </c:pt>
                <c:pt idx="11">
                  <c:v>150</c:v>
                </c:pt>
                <c:pt idx="12">
                  <c:v>200</c:v>
                </c:pt>
                <c:pt idx="13">
                  <c:v>300</c:v>
                </c:pt>
                <c:pt idx="14">
                  <c:v>400</c:v>
                </c:pt>
                <c:pt idx="15">
                  <c:v>500</c:v>
                </c:pt>
                <c:pt idx="16">
                  <c:v>600</c:v>
                </c:pt>
                <c:pt idx="17">
                  <c:v>700</c:v>
                </c:pt>
                <c:pt idx="18">
                  <c:v>800</c:v>
                </c:pt>
                <c:pt idx="19">
                  <c:v>900</c:v>
                </c:pt>
                <c:pt idx="20">
                  <c:v>1000</c:v>
                </c:pt>
              </c:numCache>
            </c:numRef>
          </c:xVal>
          <c:yVal>
            <c:numRef>
              <c:f>'CV値液体流量'!$E$7:$E$27</c:f>
              <c:numCache>
                <c:ptCount val="21"/>
                <c:pt idx="0">
                  <c:v>86.4936889002857</c:v>
                </c:pt>
                <c:pt idx="1">
                  <c:v>122.32054790246329</c:v>
                </c:pt>
                <c:pt idx="2">
                  <c:v>193.40576800575786</c:v>
                </c:pt>
                <c:pt idx="3">
                  <c:v>273.51706015492715</c:v>
                </c:pt>
                <c:pt idx="4">
                  <c:v>334.9886166628518</c:v>
                </c:pt>
                <c:pt idx="5">
                  <c:v>386.8115360115157</c:v>
                </c:pt>
                <c:pt idx="6">
                  <c:v>432.4684445014285</c:v>
                </c:pt>
                <c:pt idx="7">
                  <c:v>473.7454449252068</c:v>
                </c:pt>
                <c:pt idx="8">
                  <c:v>547.0341203098543</c:v>
                </c:pt>
                <c:pt idx="9">
                  <c:v>611.6027395123164</c:v>
                </c:pt>
                <c:pt idx="10">
                  <c:v>864.936889002857</c:v>
                </c:pt>
                <c:pt idx="11">
                  <c:v>1059.3270188836452</c:v>
                </c:pt>
                <c:pt idx="12">
                  <c:v>1223.2054790246327</c:v>
                </c:pt>
                <c:pt idx="13">
                  <c:v>1498.1146370935107</c:v>
                </c:pt>
                <c:pt idx="14">
                  <c:v>1729.873778005714</c:v>
                </c:pt>
                <c:pt idx="15">
                  <c:v>1934.0576800575786</c:v>
                </c:pt>
                <c:pt idx="16">
                  <c:v>2118.6540377672904</c:v>
                </c:pt>
                <c:pt idx="17">
                  <c:v>2288.4079080674373</c:v>
                </c:pt>
                <c:pt idx="18">
                  <c:v>2446.4109580492654</c:v>
                </c:pt>
                <c:pt idx="19">
                  <c:v>2594.810667008571</c:v>
                </c:pt>
                <c:pt idx="20">
                  <c:v>2735.170601549272</c:v>
                </c:pt>
              </c:numCache>
            </c:numRef>
          </c:yVal>
          <c:smooth val="0"/>
        </c:ser>
        <c:axId val="29440487"/>
        <c:axId val="63637792"/>
      </c:scatterChart>
      <c:valAx>
        <c:axId val="29440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差圧　ｋＰａ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637792"/>
        <c:crosses val="autoZero"/>
        <c:crossBetween val="midCat"/>
        <c:dispUnits/>
      </c:valAx>
      <c:valAx>
        <c:axId val="63637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流量　Ｌ／ｈ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crossAx val="29440487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2</xdr:row>
      <xdr:rowOff>114300</xdr:rowOff>
    </xdr:from>
    <xdr:to>
      <xdr:col>11</xdr:col>
      <xdr:colOff>361950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4238625" y="542925"/>
        <a:ext cx="4381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647700</xdr:colOff>
      <xdr:row>0</xdr:row>
      <xdr:rowOff>123825</xdr:rowOff>
    </xdr:from>
    <xdr:to>
      <xdr:col>11</xdr:col>
      <xdr:colOff>161925</xdr:colOff>
      <xdr:row>2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23825"/>
          <a:ext cx="2943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1771650</xdr:colOff>
      <xdr:row>42</xdr:row>
      <xdr:rowOff>142875</xdr:rowOff>
    </xdr:from>
    <xdr:to>
      <xdr:col>1</xdr:col>
      <xdr:colOff>4714875</xdr:colOff>
      <xdr:row>44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7410450"/>
          <a:ext cx="2943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1438275</xdr:colOff>
      <xdr:row>40</xdr:row>
      <xdr:rowOff>47625</xdr:rowOff>
    </xdr:from>
    <xdr:to>
      <xdr:col>2</xdr:col>
      <xdr:colOff>152400</xdr:colOff>
      <xdr:row>42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7010400"/>
          <a:ext cx="2943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1600200</xdr:colOff>
      <xdr:row>47</xdr:row>
      <xdr:rowOff>19050</xdr:rowOff>
    </xdr:from>
    <xdr:to>
      <xdr:col>2</xdr:col>
      <xdr:colOff>314325</xdr:colOff>
      <xdr:row>49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8220075"/>
          <a:ext cx="2943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4"/>
  <sheetViews>
    <sheetView showGridLines="0" showRowColHeaders="0" tabSelected="1" workbookViewId="0" topLeftCell="A1">
      <selection activeCell="D4" sqref="D4"/>
    </sheetView>
  </sheetViews>
  <sheetFormatPr defaultColWidth="9.00390625" defaultRowHeight="13.5" zeroHeight="1"/>
  <cols>
    <col min="1" max="1" width="2.875" style="0" customWidth="1"/>
    <col min="2" max="2" width="7.50390625" style="0" customWidth="1"/>
    <col min="3" max="3" width="22.125" style="0" customWidth="1"/>
    <col min="4" max="4" width="8.375" style="0" customWidth="1"/>
    <col min="5" max="5" width="10.75390625" style="0" customWidth="1"/>
    <col min="6" max="6" width="11.75390625" style="0" customWidth="1"/>
    <col min="12" max="12" width="6.875" style="0" customWidth="1"/>
    <col min="13" max="13" width="2.375" style="0" customWidth="1"/>
    <col min="14" max="16384" width="0" style="0" hidden="1" customWidth="1"/>
  </cols>
  <sheetData>
    <row r="1" spans="2:5" ht="13.5">
      <c r="B1" t="s">
        <v>5</v>
      </c>
      <c r="E1" t="s">
        <v>4</v>
      </c>
    </row>
    <row r="2" ht="20.25" customHeight="1"/>
    <row r="3" spans="3:5" ht="14.25" thickBot="1">
      <c r="C3" s="1" t="s">
        <v>2</v>
      </c>
      <c r="D3" s="6" t="s">
        <v>13</v>
      </c>
      <c r="E3" s="2" t="s">
        <v>12</v>
      </c>
    </row>
    <row r="4" spans="3:5" ht="14.25" thickBot="1">
      <c r="C4" s="4" t="s">
        <v>6</v>
      </c>
      <c r="D4" s="7">
        <v>1</v>
      </c>
      <c r="E4" s="5"/>
    </row>
    <row r="5" spans="3:5" ht="14.25" thickBot="1">
      <c r="C5" s="4" t="s">
        <v>0</v>
      </c>
      <c r="D5" s="7">
        <v>1000</v>
      </c>
      <c r="E5" s="5"/>
    </row>
    <row r="6" spans="3:5" ht="13.5">
      <c r="C6" s="1" t="s">
        <v>3</v>
      </c>
      <c r="D6" s="8">
        <v>6.895</v>
      </c>
      <c r="E6" s="3">
        <f>+D4*3.7853*60/(D5*0.001)</f>
        <v>227.118</v>
      </c>
    </row>
    <row r="7" spans="3:5" ht="13.5">
      <c r="C7" s="1" t="s">
        <v>1</v>
      </c>
      <c r="D7" s="1">
        <v>1</v>
      </c>
      <c r="E7" s="3">
        <f>+(D7/6.895)^0.5*$E$6</f>
        <v>86.4936889002857</v>
      </c>
    </row>
    <row r="8" spans="3:5" ht="13.5">
      <c r="C8" s="1" t="s">
        <v>1</v>
      </c>
      <c r="D8" s="1">
        <v>2</v>
      </c>
      <c r="E8" s="3">
        <f aca="true" t="shared" si="0" ref="E8:E29">+(D8/6.895)^0.5*$E$6</f>
        <v>122.32054790246329</v>
      </c>
    </row>
    <row r="9" spans="3:5" ht="13.5">
      <c r="C9" s="1" t="s">
        <v>1</v>
      </c>
      <c r="D9" s="1">
        <v>5</v>
      </c>
      <c r="E9" s="3">
        <f t="shared" si="0"/>
        <v>193.40576800575786</v>
      </c>
    </row>
    <row r="10" spans="3:5" ht="13.5">
      <c r="C10" s="1" t="s">
        <v>1</v>
      </c>
      <c r="D10" s="1">
        <v>10</v>
      </c>
      <c r="E10" s="3">
        <f t="shared" si="0"/>
        <v>273.51706015492715</v>
      </c>
    </row>
    <row r="11" spans="3:5" ht="13.5">
      <c r="C11" s="1" t="s">
        <v>1</v>
      </c>
      <c r="D11" s="1">
        <v>15</v>
      </c>
      <c r="E11" s="3">
        <f t="shared" si="0"/>
        <v>334.9886166628518</v>
      </c>
    </row>
    <row r="12" spans="3:5" ht="13.5">
      <c r="C12" s="1" t="s">
        <v>1</v>
      </c>
      <c r="D12" s="1">
        <v>20</v>
      </c>
      <c r="E12" s="3">
        <f t="shared" si="0"/>
        <v>386.8115360115157</v>
      </c>
    </row>
    <row r="13" spans="3:5" ht="13.5">
      <c r="C13" s="1" t="s">
        <v>1</v>
      </c>
      <c r="D13" s="1">
        <v>25</v>
      </c>
      <c r="E13" s="3">
        <f t="shared" si="0"/>
        <v>432.4684445014285</v>
      </c>
    </row>
    <row r="14" spans="3:5" ht="13.5">
      <c r="C14" s="1" t="s">
        <v>1</v>
      </c>
      <c r="D14" s="1">
        <v>30</v>
      </c>
      <c r="E14" s="3">
        <f t="shared" si="0"/>
        <v>473.7454449252068</v>
      </c>
    </row>
    <row r="15" spans="3:5" ht="13.5">
      <c r="C15" s="1" t="s">
        <v>1</v>
      </c>
      <c r="D15" s="1">
        <v>40</v>
      </c>
      <c r="E15" s="3">
        <f t="shared" si="0"/>
        <v>547.0341203098543</v>
      </c>
    </row>
    <row r="16" spans="3:5" ht="13.5">
      <c r="C16" s="1" t="s">
        <v>1</v>
      </c>
      <c r="D16" s="1">
        <v>50</v>
      </c>
      <c r="E16" s="3">
        <f t="shared" si="0"/>
        <v>611.6027395123164</v>
      </c>
    </row>
    <row r="17" spans="3:5" ht="13.5">
      <c r="C17" s="1" t="s">
        <v>1</v>
      </c>
      <c r="D17" s="1">
        <v>100</v>
      </c>
      <c r="E17" s="3">
        <f t="shared" si="0"/>
        <v>864.936889002857</v>
      </c>
    </row>
    <row r="18" spans="3:5" ht="13.5">
      <c r="C18" s="1" t="s">
        <v>1</v>
      </c>
      <c r="D18" s="1">
        <v>150</v>
      </c>
      <c r="E18" s="3">
        <f t="shared" si="0"/>
        <v>1059.3270188836452</v>
      </c>
    </row>
    <row r="19" spans="3:5" ht="13.5">
      <c r="C19" s="1" t="s">
        <v>1</v>
      </c>
      <c r="D19" s="1">
        <v>200</v>
      </c>
      <c r="E19" s="3">
        <f t="shared" si="0"/>
        <v>1223.2054790246327</v>
      </c>
    </row>
    <row r="20" spans="3:5" ht="13.5">
      <c r="C20" s="1" t="s">
        <v>1</v>
      </c>
      <c r="D20" s="1">
        <v>300</v>
      </c>
      <c r="E20" s="3">
        <f t="shared" si="0"/>
        <v>1498.1146370935107</v>
      </c>
    </row>
    <row r="21" spans="3:5" ht="13.5">
      <c r="C21" s="1" t="s">
        <v>1</v>
      </c>
      <c r="D21" s="1">
        <v>400</v>
      </c>
      <c r="E21" s="3">
        <f t="shared" si="0"/>
        <v>1729.873778005714</v>
      </c>
    </row>
    <row r="22" spans="3:5" ht="13.5">
      <c r="C22" s="1" t="s">
        <v>1</v>
      </c>
      <c r="D22" s="1">
        <v>500</v>
      </c>
      <c r="E22" s="3">
        <f t="shared" si="0"/>
        <v>1934.0576800575786</v>
      </c>
    </row>
    <row r="23" spans="3:5" ht="13.5">
      <c r="C23" s="1" t="s">
        <v>1</v>
      </c>
      <c r="D23" s="1">
        <v>600</v>
      </c>
      <c r="E23" s="3">
        <f t="shared" si="0"/>
        <v>2118.6540377672904</v>
      </c>
    </row>
    <row r="24" spans="3:5" ht="13.5">
      <c r="C24" s="1" t="s">
        <v>1</v>
      </c>
      <c r="D24" s="1">
        <v>700</v>
      </c>
      <c r="E24" s="3">
        <f t="shared" si="0"/>
        <v>2288.4079080674373</v>
      </c>
    </row>
    <row r="25" spans="3:5" ht="13.5">
      <c r="C25" s="1" t="s">
        <v>1</v>
      </c>
      <c r="D25" s="1">
        <v>800</v>
      </c>
      <c r="E25" s="3">
        <f t="shared" si="0"/>
        <v>2446.4109580492654</v>
      </c>
    </row>
    <row r="26" spans="3:5" ht="13.5">
      <c r="C26" s="1" t="s">
        <v>1</v>
      </c>
      <c r="D26" s="1">
        <v>900</v>
      </c>
      <c r="E26" s="3">
        <f t="shared" si="0"/>
        <v>2594.810667008571</v>
      </c>
    </row>
    <row r="27" spans="3:5" ht="13.5">
      <c r="C27" s="1" t="s">
        <v>1</v>
      </c>
      <c r="D27" s="1">
        <v>1000</v>
      </c>
      <c r="E27" s="3">
        <f t="shared" si="0"/>
        <v>2735.170601549272</v>
      </c>
    </row>
    <row r="28" spans="3:5" ht="14.25" thickBot="1">
      <c r="C28" s="1"/>
      <c r="D28" s="10"/>
      <c r="E28" s="3"/>
    </row>
    <row r="29" spans="3:5" ht="14.25" thickBot="1">
      <c r="C29" s="4" t="s">
        <v>23</v>
      </c>
      <c r="D29" s="7">
        <v>15</v>
      </c>
      <c r="E29" s="9">
        <f t="shared" si="0"/>
        <v>334.9886166628518</v>
      </c>
    </row>
    <row r="30" ht="13.5"/>
    <row r="31" spans="2:3" ht="13.5">
      <c r="B31" t="s">
        <v>8</v>
      </c>
      <c r="C31" t="s">
        <v>7</v>
      </c>
    </row>
    <row r="32" ht="13.5">
      <c r="C32" t="s">
        <v>9</v>
      </c>
    </row>
    <row r="33" ht="13.5">
      <c r="C33" t="s">
        <v>11</v>
      </c>
    </row>
    <row r="34" ht="13.5">
      <c r="C34" t="s">
        <v>10</v>
      </c>
    </row>
    <row r="35" ht="13.5"/>
    <row r="36" spans="2:3" ht="13.5">
      <c r="B36" t="s">
        <v>14</v>
      </c>
      <c r="C36" t="s">
        <v>17</v>
      </c>
    </row>
    <row r="37" ht="13.5">
      <c r="C37" t="s">
        <v>15</v>
      </c>
    </row>
    <row r="38" ht="13.5">
      <c r="C38" t="s">
        <v>18</v>
      </c>
    </row>
    <row r="39" ht="13.5">
      <c r="C39" t="s">
        <v>16</v>
      </c>
    </row>
    <row r="40" ht="13.5">
      <c r="C40" t="s">
        <v>19</v>
      </c>
    </row>
    <row r="41" ht="13.5">
      <c r="C41" t="s">
        <v>20</v>
      </c>
    </row>
    <row r="42" ht="13.5">
      <c r="C42" t="s">
        <v>21</v>
      </c>
    </row>
    <row r="43" ht="13.5">
      <c r="C43" t="s">
        <v>24</v>
      </c>
    </row>
    <row r="44" ht="13.5">
      <c r="C44" t="s">
        <v>22</v>
      </c>
    </row>
    <row r="45" ht="13.5"/>
  </sheetData>
  <sheetProtection sheet="1" objects="1" scenarios="1" selectLockedCells="1"/>
  <printOptions/>
  <pageMargins left="0.75" right="0.75" top="1" bottom="1" header="0.512" footer="0.512"/>
  <pageSetup fitToHeight="1" fitToWidth="1" horizontalDpi="1200" verticalDpi="12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2"/>
  <sheetViews>
    <sheetView showGridLines="0" showRowColHeaders="0" workbookViewId="0" topLeftCell="A1">
      <selection activeCell="C3" sqref="C3"/>
    </sheetView>
  </sheetViews>
  <sheetFormatPr defaultColWidth="9.00390625" defaultRowHeight="13.5"/>
  <cols>
    <col min="1" max="1" width="6.25390625" style="16" customWidth="1"/>
    <col min="2" max="2" width="66.75390625" style="16" customWidth="1"/>
    <col min="3" max="3" width="28.75390625" style="16" customWidth="1"/>
    <col min="4" max="4" width="7.75390625" style="16" customWidth="1"/>
    <col min="5" max="9" width="9.00390625" style="16" customWidth="1"/>
    <col min="10" max="10" width="3.625" style="16" customWidth="1"/>
    <col min="11" max="16384" width="9.00390625" style="16" customWidth="1"/>
  </cols>
  <sheetData>
    <row r="1" ht="13.5">
      <c r="B1" s="16" t="s">
        <v>49</v>
      </c>
    </row>
    <row r="3" spans="2:3" ht="13.5">
      <c r="B3" s="19" t="s">
        <v>50</v>
      </c>
      <c r="C3" s="11">
        <v>1.293</v>
      </c>
    </row>
    <row r="4" spans="2:3" ht="13.5">
      <c r="B4" s="19" t="s">
        <v>51</v>
      </c>
      <c r="C4" s="11">
        <v>100</v>
      </c>
    </row>
    <row r="5" spans="2:3" ht="13.5">
      <c r="B5" s="15" t="s">
        <v>41</v>
      </c>
      <c r="C5" s="11">
        <v>500</v>
      </c>
    </row>
    <row r="6" spans="2:3" ht="13.5">
      <c r="B6" s="15" t="s">
        <v>42</v>
      </c>
      <c r="C6" s="11">
        <v>300</v>
      </c>
    </row>
    <row r="7" spans="2:3" ht="13.5">
      <c r="B7" s="15" t="s">
        <v>25</v>
      </c>
      <c r="C7" s="11">
        <v>0.5</v>
      </c>
    </row>
    <row r="8" spans="2:3" ht="13.5">
      <c r="B8" s="15" t="s">
        <v>38</v>
      </c>
      <c r="C8" s="12">
        <f>+C5-C6</f>
        <v>200</v>
      </c>
    </row>
    <row r="9" spans="2:3" ht="13.5">
      <c r="B9" s="15"/>
      <c r="C9" s="12"/>
    </row>
    <row r="10" spans="2:3" ht="13.5">
      <c r="B10" s="15" t="s">
        <v>26</v>
      </c>
      <c r="C10" s="12"/>
    </row>
    <row r="11" spans="2:3" ht="13.5">
      <c r="B11" s="15" t="s">
        <v>27</v>
      </c>
      <c r="C11" s="12"/>
    </row>
    <row r="12" spans="2:3" ht="13.5">
      <c r="B12" s="15" t="s">
        <v>44</v>
      </c>
      <c r="C12" s="13">
        <f>+C5+101.3</f>
        <v>601.3</v>
      </c>
    </row>
    <row r="13" spans="2:3" ht="13.5">
      <c r="B13" s="15" t="s">
        <v>45</v>
      </c>
      <c r="C13" s="13">
        <f>+C6+101.3</f>
        <v>401.3</v>
      </c>
    </row>
    <row r="14" spans="2:3" ht="13.5">
      <c r="B14" s="15" t="s">
        <v>46</v>
      </c>
      <c r="C14" s="13">
        <f>+C12-C13</f>
        <v>199.99999999999994</v>
      </c>
    </row>
    <row r="15" spans="2:3" ht="13.5">
      <c r="B15" s="15" t="s">
        <v>47</v>
      </c>
      <c r="C15" s="13">
        <f>+C12/2</f>
        <v>300.65</v>
      </c>
    </row>
    <row r="16" spans="2:3" ht="13.5">
      <c r="B16" s="15" t="s">
        <v>48</v>
      </c>
      <c r="C16" s="13">
        <f>+C14/C15</f>
        <v>0.6652253450856477</v>
      </c>
    </row>
    <row r="17" spans="2:3" ht="13.5">
      <c r="B17" s="15" t="s">
        <v>32</v>
      </c>
      <c r="C17" s="17" t="str">
        <f>IF(C16&lt;1,"OK","NG")</f>
        <v>OK</v>
      </c>
    </row>
    <row r="18" spans="2:3" ht="13.5">
      <c r="B18" s="15"/>
      <c r="C18" s="14"/>
    </row>
    <row r="19" spans="2:3" ht="13.5">
      <c r="B19" s="15" t="s">
        <v>52</v>
      </c>
      <c r="C19" s="23">
        <f>IF(C17="NG","Error",3.94*C7*(C14*C13)^0.5/((C3/1.293)*(273.2+C4))^0.5)</f>
        <v>28.8898300029464</v>
      </c>
    </row>
    <row r="20" spans="2:3" ht="13.5">
      <c r="B20" s="20"/>
      <c r="C20" s="21"/>
    </row>
    <row r="21" spans="2:3" ht="13.5">
      <c r="B21" s="19" t="s">
        <v>50</v>
      </c>
      <c r="C21" s="11">
        <v>1.293</v>
      </c>
    </row>
    <row r="22" spans="2:3" ht="13.5">
      <c r="B22" s="19" t="s">
        <v>51</v>
      </c>
      <c r="C22" s="11">
        <v>100</v>
      </c>
    </row>
    <row r="23" spans="2:3" ht="13.5">
      <c r="B23" s="15" t="s">
        <v>41</v>
      </c>
      <c r="C23" s="11">
        <v>500</v>
      </c>
    </row>
    <row r="24" spans="2:3" ht="13.5">
      <c r="B24" s="15" t="s">
        <v>42</v>
      </c>
      <c r="C24" s="11">
        <v>150</v>
      </c>
    </row>
    <row r="25" spans="2:3" ht="13.5">
      <c r="B25" s="15" t="s">
        <v>25</v>
      </c>
      <c r="C25" s="11">
        <v>0.5</v>
      </c>
    </row>
    <row r="26" spans="2:3" ht="13.5">
      <c r="B26" s="15" t="s">
        <v>38</v>
      </c>
      <c r="C26" s="12">
        <f>+C23-C24</f>
        <v>350</v>
      </c>
    </row>
    <row r="27" spans="2:3" ht="13.5">
      <c r="B27" s="15"/>
      <c r="C27" s="12"/>
    </row>
    <row r="28" spans="2:3" ht="13.5">
      <c r="B28" s="15" t="s">
        <v>35</v>
      </c>
      <c r="C28" s="12"/>
    </row>
    <row r="29" spans="2:3" ht="13.5">
      <c r="B29" s="15" t="s">
        <v>27</v>
      </c>
      <c r="C29" s="12"/>
    </row>
    <row r="30" spans="2:3" ht="13.5">
      <c r="B30" s="15" t="s">
        <v>44</v>
      </c>
      <c r="C30" s="13">
        <f>+C23+101.3</f>
        <v>601.3</v>
      </c>
    </row>
    <row r="31" spans="2:3" ht="13.5">
      <c r="B31" s="15" t="s">
        <v>45</v>
      </c>
      <c r="C31" s="13">
        <f>+C24+101.3</f>
        <v>251.3</v>
      </c>
    </row>
    <row r="32" spans="2:3" ht="13.5">
      <c r="B32" s="15" t="s">
        <v>46</v>
      </c>
      <c r="C32" s="13">
        <f>+C30-C31</f>
        <v>349.99999999999994</v>
      </c>
    </row>
    <row r="33" spans="2:3" ht="13.5">
      <c r="B33" s="15" t="s">
        <v>47</v>
      </c>
      <c r="C33" s="13">
        <f>+C30/2</f>
        <v>300.65</v>
      </c>
    </row>
    <row r="34" spans="2:3" ht="13.5">
      <c r="B34" s="15" t="s">
        <v>48</v>
      </c>
      <c r="C34" s="13">
        <f>+C32/C33</f>
        <v>1.1641443538998835</v>
      </c>
    </row>
    <row r="35" spans="2:3" ht="13.5">
      <c r="B35" s="15" t="s">
        <v>34</v>
      </c>
      <c r="C35" s="17" t="str">
        <f>IF(C34&gt;1,"OK","NG")</f>
        <v>OK</v>
      </c>
    </row>
    <row r="36" spans="2:3" ht="13.5">
      <c r="B36" s="15"/>
      <c r="C36" s="14"/>
    </row>
    <row r="37" spans="2:3" ht="13.5">
      <c r="B37" s="15" t="s">
        <v>53</v>
      </c>
      <c r="C37" s="23">
        <f>IF(C35="NG","Error",1.97*C25*C30/((C21/1.293)*(273.2+C22))^0.5)</f>
        <v>30.658903382089672</v>
      </c>
    </row>
    <row r="38" spans="2:3" ht="13.5">
      <c r="B38" s="20"/>
      <c r="C38" s="21"/>
    </row>
    <row r="39" ht="13.5">
      <c r="B39" s="16" t="s">
        <v>36</v>
      </c>
    </row>
    <row r="40" ht="15.75" customHeight="1">
      <c r="B40" s="16" t="s">
        <v>37</v>
      </c>
    </row>
    <row r="41" ht="16.5" customHeight="1">
      <c r="B41" s="18" t="s">
        <v>43</v>
      </c>
    </row>
    <row r="42" ht="13.5">
      <c r="B42" s="18" t="s">
        <v>64</v>
      </c>
    </row>
    <row r="44" ht="13.5"/>
  </sheetData>
  <sheetProtection sheet="1" objects="1" scenarios="1" selectLockedCells="1"/>
  <printOptions/>
  <pageMargins left="0.75" right="0.75" top="1" bottom="1" header="0.512" footer="0.512"/>
  <pageSetup fitToHeight="1" fitToWidth="1" horizontalDpi="1200" verticalDpi="12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9"/>
  <sheetViews>
    <sheetView showGridLines="0" showRowColHeaders="0" workbookViewId="0" topLeftCell="A1">
      <selection activeCell="C3" sqref="C3"/>
    </sheetView>
  </sheetViews>
  <sheetFormatPr defaultColWidth="9.00390625" defaultRowHeight="13.5"/>
  <cols>
    <col min="1" max="1" width="6.25390625" style="16" customWidth="1"/>
    <col min="2" max="2" width="55.50390625" style="16" customWidth="1"/>
    <col min="3" max="3" width="28.75390625" style="16" customWidth="1"/>
    <col min="4" max="4" width="7.75390625" style="16" customWidth="1"/>
    <col min="5" max="9" width="9.00390625" style="16" customWidth="1"/>
    <col min="10" max="10" width="3.625" style="16" customWidth="1"/>
    <col min="11" max="16384" width="9.00390625" style="16" customWidth="1"/>
  </cols>
  <sheetData>
    <row r="1" ht="13.5">
      <c r="B1" s="16" t="s">
        <v>40</v>
      </c>
    </row>
    <row r="3" spans="2:3" ht="13.5">
      <c r="B3" s="15" t="s">
        <v>41</v>
      </c>
      <c r="C3" s="11">
        <v>500</v>
      </c>
    </row>
    <row r="4" spans="2:3" ht="13.5">
      <c r="B4" s="15" t="s">
        <v>42</v>
      </c>
      <c r="C4" s="11">
        <v>300</v>
      </c>
    </row>
    <row r="5" spans="2:3" ht="13.5">
      <c r="B5" s="15" t="s">
        <v>25</v>
      </c>
      <c r="C5" s="11">
        <v>0.5</v>
      </c>
    </row>
    <row r="6" spans="2:3" ht="13.5">
      <c r="B6" s="15" t="s">
        <v>38</v>
      </c>
      <c r="C6" s="12">
        <f>+C3-C4</f>
        <v>200</v>
      </c>
    </row>
    <row r="7" spans="2:3" ht="13.5">
      <c r="B7" s="15"/>
      <c r="C7" s="12"/>
    </row>
    <row r="8" spans="2:3" ht="13.5">
      <c r="B8" s="15" t="s">
        <v>26</v>
      </c>
      <c r="C8" s="12"/>
    </row>
    <row r="9" spans="2:3" ht="13.5">
      <c r="B9" s="15" t="s">
        <v>27</v>
      </c>
      <c r="C9" s="12"/>
    </row>
    <row r="10" spans="2:3" ht="13.5">
      <c r="B10" s="15" t="s">
        <v>44</v>
      </c>
      <c r="C10" s="13">
        <f>+C3+101.3</f>
        <v>601.3</v>
      </c>
    </row>
    <row r="11" spans="2:3" ht="13.5">
      <c r="B11" s="15" t="s">
        <v>45</v>
      </c>
      <c r="C11" s="13">
        <f>+C4+101.3</f>
        <v>401.3</v>
      </c>
    </row>
    <row r="12" spans="2:3" ht="13.5">
      <c r="B12" s="15" t="s">
        <v>46</v>
      </c>
      <c r="C12" s="13">
        <f>+C10-C11</f>
        <v>199.99999999999994</v>
      </c>
    </row>
    <row r="13" spans="2:3" ht="13.5">
      <c r="B13" s="15" t="s">
        <v>47</v>
      </c>
      <c r="C13" s="13">
        <f>+C10/2</f>
        <v>300.65</v>
      </c>
    </row>
    <row r="14" spans="2:3" ht="13.5">
      <c r="B14" s="15" t="s">
        <v>48</v>
      </c>
      <c r="C14" s="13">
        <f>+C12/C13</f>
        <v>0.6652253450856477</v>
      </c>
    </row>
    <row r="15" spans="2:3" ht="13.5">
      <c r="B15" s="15" t="s">
        <v>32</v>
      </c>
      <c r="C15" s="17" t="str">
        <f>IF(C14&lt;1,"OK","NG")</f>
        <v>OK</v>
      </c>
    </row>
    <row r="16" spans="2:3" ht="13.5">
      <c r="B16" s="15"/>
      <c r="C16" s="14"/>
    </row>
    <row r="17" spans="2:3" ht="13.5">
      <c r="B17" s="15" t="s">
        <v>57</v>
      </c>
      <c r="C17" s="23">
        <f>IF(C15="NG","Error",0.198*C5*((C10-C11)*C11)^0.5)</f>
        <v>28.046893945676047</v>
      </c>
    </row>
    <row r="19" spans="2:3" ht="13.5">
      <c r="B19" s="15" t="s">
        <v>41</v>
      </c>
      <c r="C19" s="11">
        <v>500</v>
      </c>
    </row>
    <row r="20" spans="2:3" ht="13.5">
      <c r="B20" s="15" t="s">
        <v>42</v>
      </c>
      <c r="C20" s="11">
        <v>150</v>
      </c>
    </row>
    <row r="21" spans="2:3" ht="13.5">
      <c r="B21" s="15" t="s">
        <v>25</v>
      </c>
      <c r="C21" s="11">
        <v>0.5</v>
      </c>
    </row>
    <row r="22" spans="2:3" ht="13.5">
      <c r="B22" s="15" t="s">
        <v>39</v>
      </c>
      <c r="C22" s="12">
        <f>+C19-C20</f>
        <v>350</v>
      </c>
    </row>
    <row r="23" spans="2:3" ht="13.5">
      <c r="B23" s="15"/>
      <c r="C23" s="12"/>
    </row>
    <row r="24" spans="2:3" ht="13.5">
      <c r="B24" s="15" t="s">
        <v>35</v>
      </c>
      <c r="C24" s="12"/>
    </row>
    <row r="25" spans="2:3" ht="13.5">
      <c r="B25" s="15" t="s">
        <v>27</v>
      </c>
      <c r="C25" s="12"/>
    </row>
    <row r="26" spans="2:3" ht="13.5">
      <c r="B26" s="15" t="s">
        <v>44</v>
      </c>
      <c r="C26" s="13">
        <f>+C19+101.3</f>
        <v>601.3</v>
      </c>
    </row>
    <row r="27" spans="2:3" ht="13.5">
      <c r="B27" s="15" t="s">
        <v>45</v>
      </c>
      <c r="C27" s="13">
        <f>+C20+101.3</f>
        <v>251.3</v>
      </c>
    </row>
    <row r="28" spans="2:3" ht="13.5">
      <c r="B28" s="15" t="s">
        <v>46</v>
      </c>
      <c r="C28" s="13">
        <f>+C26-C27</f>
        <v>349.99999999999994</v>
      </c>
    </row>
    <row r="29" spans="2:3" ht="13.5">
      <c r="B29" s="15" t="s">
        <v>47</v>
      </c>
      <c r="C29" s="13">
        <f>+C26/2</f>
        <v>300.65</v>
      </c>
    </row>
    <row r="30" spans="2:3" ht="13.5">
      <c r="B30" s="15" t="s">
        <v>48</v>
      </c>
      <c r="C30" s="13">
        <f>+C28/C29</f>
        <v>1.1641443538998835</v>
      </c>
    </row>
    <row r="31" spans="2:3" ht="13.5">
      <c r="B31" s="15" t="s">
        <v>34</v>
      </c>
      <c r="C31" s="17" t="str">
        <f>IF(C30&gt;1,"OK","NG")</f>
        <v>OK</v>
      </c>
    </row>
    <row r="32" spans="2:3" ht="13.5">
      <c r="B32" s="15"/>
      <c r="C32" s="14"/>
    </row>
    <row r="33" spans="2:3" ht="13.5">
      <c r="B33" s="15" t="s">
        <v>58</v>
      </c>
      <c r="C33" s="23">
        <f>IF(C31="NG","Error",0.099*C21*C26)</f>
        <v>29.76435</v>
      </c>
    </row>
    <row r="35" ht="13.5">
      <c r="B35" s="16" t="s">
        <v>36</v>
      </c>
    </row>
    <row r="36" ht="15.75" customHeight="1">
      <c r="B36" s="16" t="s">
        <v>37</v>
      </c>
    </row>
    <row r="37" ht="16.5" customHeight="1">
      <c r="B37" s="18" t="s">
        <v>43</v>
      </c>
    </row>
    <row r="38" ht="16.5" customHeight="1">
      <c r="B38" s="18" t="s">
        <v>62</v>
      </c>
    </row>
    <row r="39" ht="13.5">
      <c r="B39" s="18" t="s">
        <v>64</v>
      </c>
    </row>
    <row r="42" ht="13.5"/>
  </sheetData>
  <sheetProtection sheet="1" objects="1" scenarios="1" selectLockedCells="1"/>
  <printOptions/>
  <pageMargins left="0.75" right="0.75" top="1" bottom="1" header="0.512" footer="0.512"/>
  <pageSetup fitToHeight="1" fitToWidth="1" horizontalDpi="1200" verticalDpi="12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6"/>
  <sheetViews>
    <sheetView showGridLines="0" showRowColHeaders="0" workbookViewId="0" topLeftCell="A1">
      <selection activeCell="C3" sqref="C3"/>
    </sheetView>
  </sheetViews>
  <sheetFormatPr defaultColWidth="9.00390625" defaultRowHeight="13.5"/>
  <cols>
    <col min="1" max="1" width="6.25390625" style="16" customWidth="1"/>
    <col min="2" max="2" width="55.50390625" style="16" customWidth="1"/>
    <col min="3" max="3" width="28.75390625" style="16" customWidth="1"/>
    <col min="4" max="4" width="7.75390625" style="16" customWidth="1"/>
    <col min="5" max="9" width="9.00390625" style="16" customWidth="1"/>
    <col min="10" max="10" width="3.625" style="16" customWidth="1"/>
    <col min="11" max="16384" width="9.00390625" style="16" customWidth="1"/>
  </cols>
  <sheetData>
    <row r="1" ht="13.5">
      <c r="B1" s="16" t="s">
        <v>59</v>
      </c>
    </row>
    <row r="3" spans="2:3" ht="13.5">
      <c r="B3" s="15" t="s">
        <v>41</v>
      </c>
      <c r="C3" s="11">
        <v>500</v>
      </c>
    </row>
    <row r="4" spans="2:3" ht="13.5">
      <c r="B4" s="15" t="s">
        <v>42</v>
      </c>
      <c r="C4" s="11">
        <v>400</v>
      </c>
    </row>
    <row r="5" spans="2:3" ht="13.5">
      <c r="B5" s="15" t="s">
        <v>55</v>
      </c>
      <c r="C5" s="11">
        <v>50</v>
      </c>
    </row>
    <row r="6" spans="2:3" ht="13.5">
      <c r="B6" s="15" t="s">
        <v>25</v>
      </c>
      <c r="C6" s="11">
        <v>0.5</v>
      </c>
    </row>
    <row r="7" spans="2:3" ht="13.5">
      <c r="B7" s="15"/>
      <c r="C7" s="22"/>
    </row>
    <row r="8" spans="2:3" ht="13.5">
      <c r="B8" s="15" t="s">
        <v>38</v>
      </c>
      <c r="C8" s="12">
        <f>+C3-C4</f>
        <v>100</v>
      </c>
    </row>
    <row r="9" spans="2:3" ht="13.5">
      <c r="B9" s="15" t="s">
        <v>63</v>
      </c>
      <c r="C9" s="13">
        <f>1+0.0013*C5</f>
        <v>1.065</v>
      </c>
    </row>
    <row r="10" spans="2:3" ht="13.5">
      <c r="B10" s="15"/>
      <c r="C10" s="12"/>
    </row>
    <row r="11" spans="2:3" ht="13.5">
      <c r="B11" s="15" t="s">
        <v>26</v>
      </c>
      <c r="C11" s="12"/>
    </row>
    <row r="12" spans="2:3" ht="13.5">
      <c r="B12" s="15" t="s">
        <v>27</v>
      </c>
      <c r="C12" s="12"/>
    </row>
    <row r="13" spans="2:3" ht="13.5">
      <c r="B13" s="15" t="s">
        <v>29</v>
      </c>
      <c r="C13" s="13">
        <f>+C3+101.3</f>
        <v>601.3</v>
      </c>
    </row>
    <row r="14" spans="2:3" ht="13.5">
      <c r="B14" s="15" t="s">
        <v>28</v>
      </c>
      <c r="C14" s="13">
        <f>+C4+101.3</f>
        <v>501.3</v>
      </c>
    </row>
    <row r="15" spans="2:3" ht="13.5">
      <c r="B15" s="15" t="s">
        <v>30</v>
      </c>
      <c r="C15" s="13">
        <f>+C13-C14</f>
        <v>99.99999999999994</v>
      </c>
    </row>
    <row r="16" spans="2:3" ht="13.5">
      <c r="B16" s="15" t="s">
        <v>31</v>
      </c>
      <c r="C16" s="13">
        <f>+C13/2</f>
        <v>300.65</v>
      </c>
    </row>
    <row r="17" spans="2:3" ht="13.5">
      <c r="B17" s="15" t="s">
        <v>33</v>
      </c>
      <c r="C17" s="13">
        <f>+C15/C16</f>
        <v>0.33261267254282373</v>
      </c>
    </row>
    <row r="18" spans="2:3" ht="13.5">
      <c r="B18" s="15" t="s">
        <v>32</v>
      </c>
      <c r="C18" s="17" t="str">
        <f>IF(C17&lt;1,"OK","NG")</f>
        <v>OK</v>
      </c>
    </row>
    <row r="19" spans="2:3" ht="13.5">
      <c r="B19" s="15"/>
      <c r="C19" s="14"/>
    </row>
    <row r="20" spans="2:3" ht="13.5">
      <c r="B20" s="15" t="s">
        <v>54</v>
      </c>
      <c r="C20" s="23">
        <f>IF(C18="NG","Error",(0.198*C6*((C13-C14)*C14)^0.5)/C9)</f>
        <v>20.81298825405615</v>
      </c>
    </row>
    <row r="22" spans="2:3" ht="13.5">
      <c r="B22" s="15" t="s">
        <v>41</v>
      </c>
      <c r="C22" s="11">
        <v>500</v>
      </c>
    </row>
    <row r="23" spans="2:3" ht="13.5">
      <c r="B23" s="15" t="s">
        <v>42</v>
      </c>
      <c r="C23" s="11">
        <v>150</v>
      </c>
    </row>
    <row r="24" spans="2:3" ht="13.5">
      <c r="B24" s="15" t="s">
        <v>55</v>
      </c>
      <c r="C24" s="11">
        <v>50</v>
      </c>
    </row>
    <row r="25" spans="2:3" ht="13.5">
      <c r="B25" s="15" t="s">
        <v>25</v>
      </c>
      <c r="C25" s="11">
        <v>0.5</v>
      </c>
    </row>
    <row r="26" spans="2:3" ht="13.5">
      <c r="B26" s="15"/>
      <c r="C26" s="22"/>
    </row>
    <row r="27" spans="2:3" ht="13.5">
      <c r="B27" s="15" t="s">
        <v>39</v>
      </c>
      <c r="C27" s="12">
        <f>+C22-C23</f>
        <v>350</v>
      </c>
    </row>
    <row r="28" spans="2:3" ht="13.5">
      <c r="B28" s="15" t="s">
        <v>63</v>
      </c>
      <c r="C28" s="13">
        <f>1+0.0013*C24</f>
        <v>1.065</v>
      </c>
    </row>
    <row r="29" spans="2:3" ht="13.5">
      <c r="B29" s="15"/>
      <c r="C29" s="12"/>
    </row>
    <row r="30" spans="2:3" ht="13.5">
      <c r="B30" s="15" t="s">
        <v>35</v>
      </c>
      <c r="C30" s="12"/>
    </row>
    <row r="31" spans="2:3" ht="13.5">
      <c r="B31" s="15" t="s">
        <v>27</v>
      </c>
      <c r="C31" s="12"/>
    </row>
    <row r="32" spans="2:3" ht="13.5">
      <c r="B32" s="15" t="s">
        <v>29</v>
      </c>
      <c r="C32" s="13">
        <f>+C22+101.3</f>
        <v>601.3</v>
      </c>
    </row>
    <row r="33" spans="2:3" ht="13.5">
      <c r="B33" s="15" t="s">
        <v>28</v>
      </c>
      <c r="C33" s="13">
        <f>+C23+101.3</f>
        <v>251.3</v>
      </c>
    </row>
    <row r="34" spans="2:3" ht="13.5">
      <c r="B34" s="15" t="s">
        <v>30</v>
      </c>
      <c r="C34" s="13">
        <f>+C32-C33</f>
        <v>349.99999999999994</v>
      </c>
    </row>
    <row r="35" spans="2:3" ht="13.5">
      <c r="B35" s="15" t="s">
        <v>31</v>
      </c>
      <c r="C35" s="13">
        <f>+C32/2</f>
        <v>300.65</v>
      </c>
    </row>
    <row r="36" spans="2:3" ht="13.5">
      <c r="B36" s="15" t="s">
        <v>33</v>
      </c>
      <c r="C36" s="13">
        <f>+C34/C35</f>
        <v>1.1641443538998835</v>
      </c>
    </row>
    <row r="37" spans="2:3" ht="13.5">
      <c r="B37" s="15" t="s">
        <v>34</v>
      </c>
      <c r="C37" s="17" t="str">
        <f>IF(C36&gt;1,"OK","NG")</f>
        <v>OK</v>
      </c>
    </row>
    <row r="38" spans="2:3" ht="13.5">
      <c r="B38" s="15"/>
      <c r="C38" s="14"/>
    </row>
    <row r="39" spans="2:3" ht="13.5">
      <c r="B39" s="15" t="s">
        <v>56</v>
      </c>
      <c r="C39" s="23">
        <f>IF(C37="NG","Error",0.099*C25*C32/C28)</f>
        <v>27.947746478873242</v>
      </c>
    </row>
    <row r="41" ht="13.5">
      <c r="B41" s="16" t="s">
        <v>36</v>
      </c>
    </row>
    <row r="42" ht="15.75" customHeight="1">
      <c r="B42" s="16" t="s">
        <v>37</v>
      </c>
    </row>
    <row r="43" ht="16.5" customHeight="1">
      <c r="B43" s="18" t="s">
        <v>43</v>
      </c>
    </row>
    <row r="44" ht="16.5" customHeight="1">
      <c r="B44" s="18" t="s">
        <v>60</v>
      </c>
    </row>
    <row r="45" ht="16.5" customHeight="1">
      <c r="B45" s="18" t="s">
        <v>61</v>
      </c>
    </row>
    <row r="46" ht="13.5">
      <c r="B46" s="18" t="s">
        <v>64</v>
      </c>
    </row>
    <row r="49" ht="13.5"/>
  </sheetData>
  <sheetProtection sheet="1" objects="1" scenarios="1" selectLockedCells="1"/>
  <printOptions/>
  <pageMargins left="0.75" right="0.75" top="1" bottom="1" header="0.512" footer="0.512"/>
  <pageSetup fitToHeight="1" fitToWidth="1" horizontalDpi="1200" verticalDpi="12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ryutai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website</dc:creator>
  <cp:keywords/>
  <dc:description/>
  <cp:lastModifiedBy>gijutsu-sakata</cp:lastModifiedBy>
  <cp:lastPrinted>2016-02-22T23:36:51Z</cp:lastPrinted>
  <dcterms:created xsi:type="dcterms:W3CDTF">2006-08-01T23:27:06Z</dcterms:created>
  <dcterms:modified xsi:type="dcterms:W3CDTF">2016-02-23T01:35:46Z</dcterms:modified>
  <cp:category/>
  <cp:version/>
  <cp:contentType/>
  <cp:contentStatus/>
</cp:coreProperties>
</file>